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40" windowWidth="16140" windowHeight="9860" activeTab="0"/>
  </bookViews>
  <sheets>
    <sheet name="Retirement Planning Worksheet" sheetId="1" r:id="rId1"/>
    <sheet name=" Planning Wks Printable" sheetId="2" r:id="rId2"/>
  </sheets>
  <definedNames>
    <definedName name="_xlnm.Print_Area" localSheetId="1">' Planning Wks Printable'!$A$1:$Q$66</definedName>
    <definedName name="_xlnm.Print_Area" localSheetId="0">'Retirement Planning Worksheet'!$A$1:$Q$69</definedName>
  </definedNames>
  <calcPr fullCalcOnLoad="1"/>
</workbook>
</file>

<file path=xl/sharedStrings.xml><?xml version="1.0" encoding="utf-8"?>
<sst xmlns="http://schemas.openxmlformats.org/spreadsheetml/2006/main" count="105" uniqueCount="51">
  <si>
    <t>Retirement Planning Worksheet</t>
  </si>
  <si>
    <t>Developed by Dr. Alex White, Virginia Tech</t>
  </si>
  <si>
    <t>Years Until Retirement</t>
  </si>
  <si>
    <t>years</t>
  </si>
  <si>
    <t>Years In Retirement</t>
  </si>
  <si>
    <t>Nominal Inflation Rate</t>
  </si>
  <si>
    <t>Nominal Rate of Return</t>
  </si>
  <si>
    <t>(You'll need roughly 60-80 percent of current income or 80-120 percent of current family living expenses)</t>
  </si>
  <si>
    <t>2.  Expected Annual Social Security Benefits    (in today's dollars)</t>
  </si>
  <si>
    <t>(See table below for estimates of annual Social Security Benefits)</t>
  </si>
  <si>
    <t>3.  Expected Annual Pension Income    (in today's dollars)</t>
  </si>
  <si>
    <t>(To estimate - multiply your salary by total years of service (at time of retirement).  Multiply this result by 0.012)</t>
  </si>
  <si>
    <t>5.  Expected Retirement Income Needed From Savings</t>
  </si>
  <si>
    <t>(Line 1 - Line 2 - Line 3 - Line 4)</t>
  </si>
  <si>
    <t>6.  Future Value of Additional Income Needed</t>
  </si>
  <si>
    <t xml:space="preserve"> </t>
  </si>
  <si>
    <t>(Line 5 times Factor A - see table below)</t>
  </si>
  <si>
    <t>7.  Amount Needed at Retirement to Generate Additional Income</t>
  </si>
  <si>
    <t>(Line 6 times Factor X - see table below)</t>
  </si>
  <si>
    <t>8.  Current Value of Savings</t>
  </si>
  <si>
    <t>9.  Expected Future Value of Current Savings</t>
  </si>
  <si>
    <t>(Line 8 times Factor B - see table below)</t>
  </si>
  <si>
    <t xml:space="preserve">Years to Retirement </t>
  </si>
  <si>
    <t xml:space="preserve">Factor A </t>
  </si>
  <si>
    <t xml:space="preserve">Factor B  </t>
  </si>
  <si>
    <t>Factor C</t>
  </si>
  <si>
    <t>Years in Retirement</t>
  </si>
  <si>
    <t>Factor X</t>
  </si>
  <si>
    <t>Estimate of Annual Social Security Income (2004)</t>
  </si>
  <si>
    <t>Average Annual Salary</t>
  </si>
  <si>
    <t>Worker</t>
  </si>
  <si>
    <t>Worker with non-working spouse</t>
  </si>
  <si>
    <t>A</t>
  </si>
  <si>
    <t>B</t>
  </si>
  <si>
    <t>C</t>
  </si>
  <si>
    <t>X</t>
  </si>
  <si>
    <t>Years to Retirement</t>
  </si>
  <si>
    <t>4.  Expected Annual Income From Other Sources   (in today's dollars)</t>
  </si>
  <si>
    <t>(From continued employment, sale/lease of assets, .etc.)</t>
  </si>
  <si>
    <t>(This includes all retirement savings and investment accounts.  You may include up to 1/2 of your equity in your house and/or other business assets if you expect to sell these assets to fund your retirement)</t>
  </si>
  <si>
    <t xml:space="preserve">10.  Average Annual Contributions to Retirement Investments </t>
  </si>
  <si>
    <t>11.  Expected Future Value of Current Annual Contributions</t>
  </si>
  <si>
    <t>Factor D</t>
  </si>
  <si>
    <t>(Line 10 times factor C - see table below)</t>
  </si>
  <si>
    <t>12.  Total Retirement Capital You Need to Accumulate</t>
  </si>
  <si>
    <t>(Line 7 - Line 9 - Line 11)</t>
  </si>
  <si>
    <t>(Line 12 times Factor D - see Table below)</t>
  </si>
  <si>
    <t>1.  Annual Pre-tax Retirement Living Expenses    (in today's dollars)</t>
  </si>
  <si>
    <t xml:space="preserve">       Additional Annual Savings Needed to Reach Your Retirement Goal</t>
  </si>
  <si>
    <t>(This includes annual contributions to ORP, 403(b), 457, 401(k), IRAs, SEPs, and Keogh retirement plans)</t>
  </si>
  <si>
    <t>This spreadsheet is intended for educational purposes.  The author and Virginia Tech are not responsible for actions taken based on this spreadsheet.</t>
  </si>
</sst>
</file>

<file path=xl/styles.xml><?xml version="1.0" encoding="utf-8"?>
<styleSheet xmlns="http://schemas.openxmlformats.org/spreadsheetml/2006/main">
  <numFmts count="35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$&quot;#,##0"/>
    <numFmt numFmtId="176" formatCode="#,##0.0000_);[Red]\(#,##0.0000\)"/>
    <numFmt numFmtId="177" formatCode="&quot;$&quot;#,##0.0_);[Red]\(&quot;$&quot;#,##0.0\)"/>
    <numFmt numFmtId="178" formatCode="0.0%"/>
    <numFmt numFmtId="179" formatCode="0.00000"/>
    <numFmt numFmtId="180" formatCode="&quot;$&quot;#,##0.000_);[Red]\(&quot;$&quot;#,##0.000\)"/>
    <numFmt numFmtId="181" formatCode="0.000%"/>
    <numFmt numFmtId="182" formatCode="0.00000000"/>
    <numFmt numFmtId="183" formatCode="&quot;$&quot;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.0_);_(* \(#,##0.0\);_(* &quot;-&quot;??_);_(@_)"/>
    <numFmt numFmtId="188" formatCode="_(* #,##0_);_(* \(#,##0\);_(* &quot;-&quot;??_);_(@_)"/>
    <numFmt numFmtId="189" formatCode="0.0000000"/>
    <numFmt numFmtId="190" formatCode="0.000000"/>
  </numFmts>
  <fonts count="48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2"/>
      <name val="Arial"/>
      <family val="2"/>
    </font>
    <font>
      <b/>
      <sz val="11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5" fontId="2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165" fontId="7" fillId="0" borderId="0" xfId="0" applyNumberFormat="1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/>
      <protection locked="0"/>
    </xf>
    <xf numFmtId="175" fontId="4" fillId="0" borderId="0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9" fontId="9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2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72" fontId="2" fillId="0" borderId="20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0" fontId="11" fillId="0" borderId="0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165" fontId="5" fillId="0" borderId="11" xfId="0" applyNumberFormat="1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right"/>
      <protection locked="0"/>
    </xf>
    <xf numFmtId="175" fontId="5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75" fontId="2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165" fontId="5" fillId="0" borderId="30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vertical="center"/>
    </xf>
    <xf numFmtId="0" fontId="5" fillId="0" borderId="30" xfId="0" applyNumberFormat="1" applyFont="1" applyBorder="1" applyAlignment="1" applyProtection="1">
      <alignment horizontal="right"/>
      <protection locked="0"/>
    </xf>
    <xf numFmtId="10" fontId="5" fillId="0" borderId="3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 wrapText="1"/>
      <protection/>
    </xf>
    <xf numFmtId="175" fontId="9" fillId="33" borderId="16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75" fontId="9" fillId="33" borderId="3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75" fontId="2" fillId="0" borderId="20" xfId="0" applyNumberFormat="1" applyFont="1" applyBorder="1" applyAlignment="1">
      <alignment horizontal="center" vertical="center"/>
    </xf>
    <xf numFmtId="175" fontId="2" fillId="0" borderId="32" xfId="0" applyNumberFormat="1" applyFont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24" xfId="0" applyNumberFormat="1" applyFont="1" applyBorder="1" applyAlignment="1">
      <alignment horizontal="center" vertical="center"/>
    </xf>
    <xf numFmtId="165" fontId="4" fillId="0" borderId="3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 vertical="center" wrapText="1"/>
    </xf>
    <xf numFmtId="165" fontId="13" fillId="0" borderId="30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showGridLines="0" tabSelected="1" workbookViewId="0" topLeftCell="A6">
      <selection activeCell="N37" sqref="N37:O37"/>
    </sheetView>
  </sheetViews>
  <sheetFormatPr defaultColWidth="9.140625" defaultRowHeight="12.75"/>
  <cols>
    <col min="1" max="1" width="4.28125" style="2" customWidth="1"/>
    <col min="2" max="2" width="20.28125" style="2" customWidth="1"/>
    <col min="3" max="17" width="6.140625" style="2" customWidth="1"/>
    <col min="18" max="18" width="12.00390625" style="2" bestFit="1" customWidth="1"/>
    <col min="19" max="16384" width="9.140625" style="2" customWidth="1"/>
  </cols>
  <sheetData>
    <row r="1" spans="1:18" ht="3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</row>
    <row r="2" spans="1:18" ht="35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"/>
      <c r="R2" s="1"/>
    </row>
    <row r="3" spans="3:18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</row>
    <row r="4" spans="3:18" ht="15" customHeight="1" thickBot="1">
      <c r="C4" s="4" t="s">
        <v>2</v>
      </c>
      <c r="D4" s="5"/>
      <c r="E4" s="5"/>
      <c r="F4" s="5"/>
      <c r="G4" s="5"/>
      <c r="H4" s="64">
        <v>40</v>
      </c>
      <c r="I4" s="64"/>
      <c r="J4" s="5" t="s">
        <v>3</v>
      </c>
      <c r="K4" s="3"/>
      <c r="L4" s="3"/>
      <c r="M4" s="3"/>
      <c r="N4" s="3"/>
      <c r="O4" s="3"/>
      <c r="P4" s="3"/>
      <c r="Q4" s="1"/>
      <c r="R4" s="1"/>
    </row>
    <row r="5" spans="3:18" ht="15" customHeight="1" thickBot="1">
      <c r="C5" s="4" t="s">
        <v>4</v>
      </c>
      <c r="D5" s="5"/>
      <c r="E5" s="5"/>
      <c r="F5" s="5"/>
      <c r="G5" s="5"/>
      <c r="H5" s="64">
        <v>30</v>
      </c>
      <c r="I5" s="64"/>
      <c r="J5" s="5" t="s">
        <v>3</v>
      </c>
      <c r="K5" s="3"/>
      <c r="L5" s="3"/>
      <c r="M5" s="3"/>
      <c r="N5" s="3"/>
      <c r="O5" s="3"/>
      <c r="P5" s="3"/>
      <c r="Q5" s="1"/>
      <c r="R5" s="1"/>
    </row>
    <row r="6" spans="3:18" ht="15" customHeight="1">
      <c r="C6" s="4"/>
      <c r="D6" s="5"/>
      <c r="E6" s="5"/>
      <c r="F6" s="5"/>
      <c r="G6" s="5"/>
      <c r="H6" s="51"/>
      <c r="I6" s="51"/>
      <c r="J6" s="5"/>
      <c r="K6" s="3"/>
      <c r="L6" s="3"/>
      <c r="M6" s="3"/>
      <c r="N6" s="3"/>
      <c r="O6" s="3"/>
      <c r="P6" s="3"/>
      <c r="Q6" s="1"/>
      <c r="R6" s="1"/>
    </row>
    <row r="7" spans="3:18" ht="15" customHeight="1" thickBot="1">
      <c r="C7" s="6" t="s">
        <v>5</v>
      </c>
      <c r="D7" s="7"/>
      <c r="E7" s="7"/>
      <c r="F7" s="7"/>
      <c r="G7" s="7"/>
      <c r="H7" s="65">
        <v>0.04</v>
      </c>
      <c r="I7" s="65"/>
      <c r="J7" s="7"/>
      <c r="K7" s="3"/>
      <c r="L7" s="3"/>
      <c r="M7" s="3"/>
      <c r="N7" s="3"/>
      <c r="O7" s="3"/>
      <c r="P7" s="3"/>
      <c r="Q7" s="1"/>
      <c r="R7" s="1"/>
    </row>
    <row r="8" spans="3:18" ht="15" customHeight="1" thickBot="1">
      <c r="C8" s="6" t="s">
        <v>6</v>
      </c>
      <c r="D8" s="7"/>
      <c r="E8" s="7"/>
      <c r="F8" s="7"/>
      <c r="G8" s="7"/>
      <c r="H8" s="65">
        <v>0.08</v>
      </c>
      <c r="I8" s="65"/>
      <c r="J8" s="7"/>
      <c r="K8" s="3"/>
      <c r="L8" s="3"/>
      <c r="M8" s="3"/>
      <c r="N8" s="3"/>
      <c r="O8" s="3"/>
      <c r="P8" s="3"/>
      <c r="Q8" s="1"/>
      <c r="R8" s="1"/>
    </row>
    <row r="9" spans="7:18" ht="11.25" customHeight="1">
      <c r="G9" s="1"/>
      <c r="Q9" s="1"/>
      <c r="R9" s="1"/>
    </row>
    <row r="10" spans="1:18" ht="15.75" thickBot="1">
      <c r="A10" s="8" t="s">
        <v>47</v>
      </c>
      <c r="B10" s="9"/>
      <c r="C10" s="9"/>
      <c r="D10" s="9"/>
      <c r="E10" s="9"/>
      <c r="H10" s="10"/>
      <c r="N10" s="62">
        <v>45000</v>
      </c>
      <c r="O10" s="62"/>
      <c r="Q10" s="79"/>
      <c r="R10" s="79"/>
    </row>
    <row r="11" spans="1:18" ht="24" customHeight="1">
      <c r="A11" s="9"/>
      <c r="B11" s="66" t="s">
        <v>7</v>
      </c>
      <c r="C11" s="66"/>
      <c r="D11" s="66"/>
      <c r="E11" s="66"/>
      <c r="F11" s="66"/>
      <c r="G11" s="66"/>
      <c r="H11" s="66"/>
      <c r="N11" s="52"/>
      <c r="O11" s="52"/>
      <c r="Q11" s="1"/>
      <c r="R11" s="12"/>
    </row>
    <row r="12" spans="1:18" ht="9" customHeight="1">
      <c r="A12" s="9"/>
      <c r="B12" s="9"/>
      <c r="C12" s="9"/>
      <c r="D12" s="9"/>
      <c r="E12" s="9"/>
      <c r="H12" s="10"/>
      <c r="N12" s="52"/>
      <c r="O12" s="52"/>
      <c r="Q12" s="1"/>
      <c r="R12" s="12"/>
    </row>
    <row r="13" spans="1:18" ht="15.75" thickBot="1">
      <c r="A13" s="8" t="s">
        <v>8</v>
      </c>
      <c r="B13" s="9"/>
      <c r="C13" s="9"/>
      <c r="D13" s="9"/>
      <c r="E13" s="9"/>
      <c r="H13" s="10"/>
      <c r="N13" s="62">
        <v>10000</v>
      </c>
      <c r="O13" s="62"/>
      <c r="Q13" s="79"/>
      <c r="R13" s="79"/>
    </row>
    <row r="14" spans="1:18" ht="12" customHeight="1">
      <c r="A14" s="9"/>
      <c r="B14" s="66" t="s">
        <v>9</v>
      </c>
      <c r="C14" s="66"/>
      <c r="D14" s="66"/>
      <c r="E14" s="66"/>
      <c r="F14" s="66"/>
      <c r="G14" s="66"/>
      <c r="H14" s="66"/>
      <c r="N14" s="52"/>
      <c r="O14" s="52"/>
      <c r="Q14" s="1"/>
      <c r="R14" s="12"/>
    </row>
    <row r="15" spans="1:18" ht="9" customHeight="1">
      <c r="A15" s="9"/>
      <c r="B15" s="9"/>
      <c r="C15" s="9"/>
      <c r="D15" s="9"/>
      <c r="E15" s="9"/>
      <c r="H15" s="10"/>
      <c r="N15" s="52"/>
      <c r="O15" s="52"/>
      <c r="Q15" s="1"/>
      <c r="R15" s="12"/>
    </row>
    <row r="16" spans="1:18" ht="15.75" thickBot="1">
      <c r="A16" s="8" t="s">
        <v>10</v>
      </c>
      <c r="B16" s="9"/>
      <c r="C16" s="9"/>
      <c r="D16" s="9"/>
      <c r="E16" s="9"/>
      <c r="H16" s="10"/>
      <c r="N16" s="62">
        <v>0</v>
      </c>
      <c r="O16" s="62"/>
      <c r="Q16" s="79"/>
      <c r="R16" s="79"/>
    </row>
    <row r="17" spans="1:18" ht="24" customHeight="1">
      <c r="A17" s="9"/>
      <c r="B17" s="66" t="s">
        <v>11</v>
      </c>
      <c r="C17" s="66"/>
      <c r="D17" s="66"/>
      <c r="E17" s="66"/>
      <c r="F17" s="66"/>
      <c r="G17" s="66"/>
      <c r="H17" s="66"/>
      <c r="N17" s="52"/>
      <c r="O17" s="52"/>
      <c r="Q17" s="1"/>
      <c r="R17" s="12"/>
    </row>
    <row r="18" spans="1:18" ht="9" customHeight="1">
      <c r="A18" s="9"/>
      <c r="B18" s="9"/>
      <c r="C18" s="9"/>
      <c r="D18" s="9"/>
      <c r="E18" s="9"/>
      <c r="H18" s="10"/>
      <c r="N18" s="52"/>
      <c r="O18" s="52"/>
      <c r="Q18" s="1"/>
      <c r="R18" s="12"/>
    </row>
    <row r="19" spans="1:18" ht="15.75" thickBot="1">
      <c r="A19" s="8" t="s">
        <v>37</v>
      </c>
      <c r="B19" s="1"/>
      <c r="C19" s="1"/>
      <c r="D19" s="1"/>
      <c r="E19" s="1"/>
      <c r="H19" s="10"/>
      <c r="N19" s="62">
        <v>0</v>
      </c>
      <c r="O19" s="62"/>
      <c r="Q19" s="79"/>
      <c r="R19" s="79"/>
    </row>
    <row r="20" spans="1:18" ht="13.5" customHeight="1">
      <c r="A20" s="9"/>
      <c r="B20" s="66" t="s">
        <v>38</v>
      </c>
      <c r="C20" s="66"/>
      <c r="D20" s="66"/>
      <c r="E20" s="66"/>
      <c r="F20" s="66"/>
      <c r="G20" s="66"/>
      <c r="H20" s="66"/>
      <c r="N20" s="52"/>
      <c r="O20" s="52"/>
      <c r="Q20" s="1"/>
      <c r="R20" s="12"/>
    </row>
    <row r="21" spans="1:18" ht="9" customHeight="1">
      <c r="A21" s="9"/>
      <c r="B21" s="9"/>
      <c r="C21" s="9"/>
      <c r="D21" s="9"/>
      <c r="E21" s="9"/>
      <c r="H21" s="10"/>
      <c r="N21" s="52"/>
      <c r="O21" s="52"/>
      <c r="Q21" s="1"/>
      <c r="R21" s="12"/>
    </row>
    <row r="22" spans="1:18" ht="15.75" thickBot="1">
      <c r="A22" s="8" t="s">
        <v>12</v>
      </c>
      <c r="B22" s="9"/>
      <c r="C22" s="9"/>
      <c r="D22" s="9"/>
      <c r="E22" s="9"/>
      <c r="H22" s="10"/>
      <c r="N22" s="78">
        <f>N10-N13-N16-N19</f>
        <v>35000</v>
      </c>
      <c r="O22" s="78"/>
      <c r="Q22" s="79"/>
      <c r="R22" s="79"/>
    </row>
    <row r="23" spans="1:18" ht="12" customHeight="1">
      <c r="A23" s="9"/>
      <c r="B23" s="66" t="s">
        <v>13</v>
      </c>
      <c r="C23" s="66"/>
      <c r="D23" s="66"/>
      <c r="E23" s="66"/>
      <c r="F23" s="66"/>
      <c r="G23" s="66"/>
      <c r="H23" s="66"/>
      <c r="N23" s="52"/>
      <c r="O23" s="52"/>
      <c r="Q23" s="1"/>
      <c r="R23" s="12"/>
    </row>
    <row r="24" spans="8:18" ht="9" customHeight="1">
      <c r="H24" s="10"/>
      <c r="N24" s="52"/>
      <c r="O24" s="52"/>
      <c r="Q24" s="1"/>
      <c r="R24" s="1"/>
    </row>
    <row r="25" spans="1:18" ht="15.75" thickBot="1">
      <c r="A25" s="8" t="s">
        <v>14</v>
      </c>
      <c r="B25" s="9"/>
      <c r="C25" s="9"/>
      <c r="D25" s="9"/>
      <c r="E25" s="9"/>
      <c r="H25" s="10"/>
      <c r="N25" s="78">
        <f>-FV(H7,H4,,N22)</f>
        <v>168035.72197778308</v>
      </c>
      <c r="O25" s="78"/>
      <c r="Q25" s="79"/>
      <c r="R25" s="79"/>
    </row>
    <row r="26" spans="1:18" ht="13.5" customHeight="1">
      <c r="A26" s="9" t="s">
        <v>15</v>
      </c>
      <c r="B26" s="66" t="s">
        <v>16</v>
      </c>
      <c r="C26" s="66"/>
      <c r="D26" s="66"/>
      <c r="E26" s="66"/>
      <c r="F26" s="66"/>
      <c r="G26" s="66"/>
      <c r="H26" s="66"/>
      <c r="N26" s="53"/>
      <c r="O26" s="53"/>
      <c r="Q26" s="1"/>
      <c r="R26" s="13"/>
    </row>
    <row r="27" spans="1:18" ht="9" customHeight="1">
      <c r="A27" s="1"/>
      <c r="B27" s="1"/>
      <c r="C27" s="1"/>
      <c r="D27" s="1"/>
      <c r="E27" s="1"/>
      <c r="H27" s="14"/>
      <c r="N27" s="52"/>
      <c r="O27" s="52"/>
      <c r="Q27" s="1"/>
      <c r="R27" s="1"/>
    </row>
    <row r="28" spans="1:19" ht="15.75" thickBot="1">
      <c r="A28" s="8" t="s">
        <v>17</v>
      </c>
      <c r="B28" s="9"/>
      <c r="C28" s="9"/>
      <c r="D28" s="9"/>
      <c r="E28" s="15"/>
      <c r="H28" s="1"/>
      <c r="N28" s="78">
        <f>-PV((H8-H7)/(1+H7),H5,N25,,1)</f>
        <v>3074609.222501873</v>
      </c>
      <c r="O28" s="78"/>
      <c r="Q28" s="60"/>
      <c r="R28" s="60"/>
      <c r="S28" s="60"/>
    </row>
    <row r="29" spans="1:18" ht="12" customHeight="1">
      <c r="A29" s="9"/>
      <c r="B29" s="66" t="s">
        <v>18</v>
      </c>
      <c r="C29" s="66"/>
      <c r="D29" s="66"/>
      <c r="E29" s="66"/>
      <c r="F29" s="66"/>
      <c r="G29" s="66"/>
      <c r="H29" s="66"/>
      <c r="N29" s="53"/>
      <c r="O29" s="53"/>
      <c r="Q29" s="1"/>
      <c r="R29" s="9"/>
    </row>
    <row r="30" spans="1:18" ht="9" customHeight="1">
      <c r="A30" s="1"/>
      <c r="B30" s="1"/>
      <c r="C30" s="1"/>
      <c r="D30" s="1"/>
      <c r="E30" s="1"/>
      <c r="H30" s="14"/>
      <c r="N30" s="52"/>
      <c r="O30" s="52"/>
      <c r="Q30" s="1"/>
      <c r="R30" s="1"/>
    </row>
    <row r="31" spans="1:18" ht="15.75" thickBot="1">
      <c r="A31" s="8" t="s">
        <v>19</v>
      </c>
      <c r="B31" s="9"/>
      <c r="C31" s="9"/>
      <c r="D31" s="9"/>
      <c r="E31" s="9"/>
      <c r="H31" s="1"/>
      <c r="N31" s="62">
        <v>25000</v>
      </c>
      <c r="O31" s="62"/>
      <c r="Q31" s="79"/>
      <c r="R31" s="79"/>
    </row>
    <row r="32" spans="1:18" ht="46.5" customHeight="1">
      <c r="A32" s="1"/>
      <c r="B32" s="66" t="s">
        <v>39</v>
      </c>
      <c r="C32" s="66"/>
      <c r="D32" s="66"/>
      <c r="E32" s="66"/>
      <c r="F32" s="66"/>
      <c r="G32" s="66"/>
      <c r="H32" s="66"/>
      <c r="N32" s="54"/>
      <c r="O32" s="54"/>
      <c r="Q32" s="1"/>
      <c r="R32" s="12"/>
    </row>
    <row r="33" spans="1:18" ht="7.5" customHeight="1">
      <c r="A33" s="1"/>
      <c r="B33" s="11"/>
      <c r="C33" s="11"/>
      <c r="D33" s="11"/>
      <c r="E33" s="11"/>
      <c r="F33" s="11"/>
      <c r="G33" s="11"/>
      <c r="H33" s="11"/>
      <c r="N33" s="55"/>
      <c r="O33" s="55"/>
      <c r="Q33" s="1"/>
      <c r="R33" s="12"/>
    </row>
    <row r="34" spans="1:18" ht="15.75" customHeight="1" thickBot="1">
      <c r="A34" s="8" t="s">
        <v>20</v>
      </c>
      <c r="B34" s="9"/>
      <c r="C34" s="9"/>
      <c r="D34" s="9"/>
      <c r="E34" s="9"/>
      <c r="H34" s="16"/>
      <c r="N34" s="78">
        <f>-FV(H8,H4,,N31)</f>
        <v>543113.0374199972</v>
      </c>
      <c r="O34" s="78"/>
      <c r="Q34" s="1"/>
      <c r="R34" s="12"/>
    </row>
    <row r="35" spans="1:18" ht="12" customHeight="1">
      <c r="A35" s="9"/>
      <c r="B35" s="66" t="s">
        <v>21</v>
      </c>
      <c r="C35" s="66"/>
      <c r="D35" s="66"/>
      <c r="E35" s="66"/>
      <c r="F35" s="66"/>
      <c r="G35" s="66"/>
      <c r="H35" s="66"/>
      <c r="N35" s="56"/>
      <c r="O35" s="56"/>
      <c r="Q35" s="1"/>
      <c r="R35" s="12"/>
    </row>
    <row r="36" spans="1:18" ht="6" customHeight="1">
      <c r="A36" s="9"/>
      <c r="B36" s="9"/>
      <c r="C36" s="9"/>
      <c r="D36" s="9"/>
      <c r="E36" s="9"/>
      <c r="H36" s="16"/>
      <c r="N36" s="55"/>
      <c r="O36" s="55"/>
      <c r="Q36" s="1"/>
      <c r="R36" s="12"/>
    </row>
    <row r="37" spans="1:18" ht="15.75" customHeight="1" thickBot="1">
      <c r="A37" s="8" t="s">
        <v>40</v>
      </c>
      <c r="B37" s="9"/>
      <c r="C37" s="9"/>
      <c r="D37" s="9"/>
      <c r="E37" s="9"/>
      <c r="H37" s="16"/>
      <c r="N37" s="62">
        <v>1000</v>
      </c>
      <c r="O37" s="62"/>
      <c r="Q37" s="1"/>
      <c r="R37" s="12"/>
    </row>
    <row r="38" spans="1:18" ht="24" customHeight="1">
      <c r="A38" s="9"/>
      <c r="B38" s="66" t="s">
        <v>49</v>
      </c>
      <c r="C38" s="66"/>
      <c r="D38" s="66"/>
      <c r="E38" s="66"/>
      <c r="F38" s="66"/>
      <c r="G38" s="66"/>
      <c r="H38" s="66"/>
      <c r="N38" s="55"/>
      <c r="O38" s="55"/>
      <c r="Q38" s="1"/>
      <c r="R38" s="12"/>
    </row>
    <row r="39" spans="1:18" ht="9" customHeight="1">
      <c r="A39" s="9"/>
      <c r="B39" s="9"/>
      <c r="C39" s="9"/>
      <c r="D39" s="9"/>
      <c r="E39" s="9"/>
      <c r="H39" s="16"/>
      <c r="N39" s="55"/>
      <c r="O39" s="55"/>
      <c r="Q39" s="1"/>
      <c r="R39" s="12"/>
    </row>
    <row r="40" spans="1:18" ht="15.75" thickBot="1">
      <c r="A40" s="8" t="s">
        <v>41</v>
      </c>
      <c r="N40" s="78">
        <f>-FV(H8,H4,N37,,1)</f>
        <v>279781.0402067985</v>
      </c>
      <c r="O40" s="78"/>
      <c r="Q40" s="79"/>
      <c r="R40" s="79"/>
    </row>
    <row r="41" spans="2:18" ht="13.5" customHeight="1">
      <c r="B41" s="66" t="s">
        <v>43</v>
      </c>
      <c r="C41" s="66"/>
      <c r="D41" s="66"/>
      <c r="E41" s="66"/>
      <c r="F41" s="66"/>
      <c r="G41" s="66"/>
      <c r="H41" s="66"/>
      <c r="N41" s="57"/>
      <c r="O41" s="57"/>
      <c r="Q41" s="1"/>
      <c r="R41" s="9"/>
    </row>
    <row r="42" spans="1:18" ht="9" customHeight="1">
      <c r="A42" s="1"/>
      <c r="B42" s="1"/>
      <c r="C42" s="1"/>
      <c r="D42" s="1"/>
      <c r="E42" s="1"/>
      <c r="H42" s="14"/>
      <c r="N42" s="56"/>
      <c r="O42" s="56"/>
      <c r="Q42" s="1"/>
      <c r="R42" s="1"/>
    </row>
    <row r="43" spans="1:18" ht="15.75" thickBot="1">
      <c r="A43" s="8" t="s">
        <v>44</v>
      </c>
      <c r="B43" s="9"/>
      <c r="C43" s="9"/>
      <c r="D43" s="9"/>
      <c r="E43" s="9"/>
      <c r="H43" s="14"/>
      <c r="N43" s="78">
        <f>N28-N34-N40</f>
        <v>2251715.1448750775</v>
      </c>
      <c r="O43" s="78"/>
      <c r="Q43" s="79"/>
      <c r="R43" s="79"/>
    </row>
    <row r="44" spans="1:18" ht="12.75">
      <c r="A44" s="9"/>
      <c r="B44" s="66" t="s">
        <v>45</v>
      </c>
      <c r="C44" s="66"/>
      <c r="D44" s="66"/>
      <c r="E44" s="66"/>
      <c r="F44" s="66"/>
      <c r="G44" s="66"/>
      <c r="H44" s="66"/>
      <c r="N44" s="56"/>
      <c r="O44" s="56"/>
      <c r="Q44" s="1"/>
      <c r="R44" s="14"/>
    </row>
    <row r="45" spans="1:18" ht="9" customHeight="1">
      <c r="A45" s="9"/>
      <c r="B45" s="9"/>
      <c r="C45" s="9"/>
      <c r="D45" s="9"/>
      <c r="E45" s="9"/>
      <c r="H45" s="1"/>
      <c r="N45" s="56"/>
      <c r="O45" s="56"/>
      <c r="Q45" s="1"/>
      <c r="R45" s="9"/>
    </row>
    <row r="46" spans="1:18" ht="15.75" thickBot="1">
      <c r="A46" s="8" t="s">
        <v>48</v>
      </c>
      <c r="B46" s="9"/>
      <c r="C46" s="9"/>
      <c r="D46" s="9"/>
      <c r="E46" s="9"/>
      <c r="H46" s="14"/>
      <c r="N46" s="81">
        <f>IF(N43&lt;=0,"Congrats!",-PMT(H8,H4,0,N43,1))</f>
        <v>8048.133437529378</v>
      </c>
      <c r="O46" s="81"/>
      <c r="Q46" s="79"/>
      <c r="R46" s="79"/>
    </row>
    <row r="47" spans="1:18" ht="12" customHeight="1">
      <c r="A47" s="9"/>
      <c r="B47" s="66" t="s">
        <v>46</v>
      </c>
      <c r="C47" s="66"/>
      <c r="D47" s="66"/>
      <c r="E47" s="66"/>
      <c r="F47" s="66"/>
      <c r="G47" s="66"/>
      <c r="H47" s="66"/>
      <c r="N47" s="17"/>
      <c r="O47" s="17"/>
      <c r="Q47" s="1"/>
      <c r="R47" s="14"/>
    </row>
    <row r="48" spans="8:18" ht="9" customHeight="1" thickBot="1">
      <c r="H48" s="18"/>
      <c r="N48" s="17"/>
      <c r="O48" s="17"/>
      <c r="Q48" s="1"/>
      <c r="R48" s="1"/>
    </row>
    <row r="49" spans="2:16" ht="12">
      <c r="B49" s="20" t="s">
        <v>22</v>
      </c>
      <c r="C49" s="21">
        <v>2</v>
      </c>
      <c r="D49" s="21">
        <v>4</v>
      </c>
      <c r="E49" s="21">
        <v>6</v>
      </c>
      <c r="F49" s="21">
        <v>8</v>
      </c>
      <c r="G49" s="21">
        <v>10</v>
      </c>
      <c r="H49" s="21">
        <v>12</v>
      </c>
      <c r="I49" s="21">
        <v>14</v>
      </c>
      <c r="J49" s="21">
        <v>16</v>
      </c>
      <c r="K49" s="21">
        <v>18</v>
      </c>
      <c r="L49" s="21">
        <v>20</v>
      </c>
      <c r="M49" s="21">
        <v>25</v>
      </c>
      <c r="N49" s="21">
        <v>30</v>
      </c>
      <c r="O49" s="21">
        <v>35</v>
      </c>
      <c r="P49" s="22">
        <v>40</v>
      </c>
    </row>
    <row r="50" spans="1:16" ht="12">
      <c r="A50" s="23">
        <f>H7</f>
        <v>0.04</v>
      </c>
      <c r="B50" s="24" t="s">
        <v>23</v>
      </c>
      <c r="C50" s="25">
        <f>(1+$A50)^C$49</f>
        <v>1.0816000000000001</v>
      </c>
      <c r="D50" s="26">
        <f aca="true" t="shared" si="0" ref="D50:P50">(1+$A50)^D49</f>
        <v>1.1698585600000002</v>
      </c>
      <c r="E50" s="26">
        <f t="shared" si="0"/>
        <v>1.2653190184960004</v>
      </c>
      <c r="F50" s="26">
        <f t="shared" si="0"/>
        <v>1.368569050405274</v>
      </c>
      <c r="G50" s="27">
        <f t="shared" si="0"/>
        <v>1.4802442849183446</v>
      </c>
      <c r="H50" s="26">
        <f t="shared" si="0"/>
        <v>1.6010322185676817</v>
      </c>
      <c r="I50" s="26">
        <f t="shared" si="0"/>
        <v>1.7316764476028046</v>
      </c>
      <c r="J50" s="26">
        <f t="shared" si="0"/>
        <v>1.8729812457271937</v>
      </c>
      <c r="K50" s="26">
        <f t="shared" si="0"/>
        <v>2.025816515378533</v>
      </c>
      <c r="L50" s="26">
        <f t="shared" si="0"/>
        <v>2.1911231430334213</v>
      </c>
      <c r="M50" s="26">
        <f t="shared" si="0"/>
        <v>2.6658363314874234</v>
      </c>
      <c r="N50" s="26">
        <f t="shared" si="0"/>
        <v>3.2433975100275423</v>
      </c>
      <c r="O50" s="28">
        <f t="shared" si="0"/>
        <v>3.9460889942119435</v>
      </c>
      <c r="P50" s="29">
        <f t="shared" si="0"/>
        <v>4.801020627936659</v>
      </c>
    </row>
    <row r="51" spans="1:16" ht="12">
      <c r="A51" s="23">
        <f>H8</f>
        <v>0.08</v>
      </c>
      <c r="B51" s="30" t="s">
        <v>24</v>
      </c>
      <c r="C51" s="31">
        <f>(1+$A51)^C$49</f>
        <v>1.1664</v>
      </c>
      <c r="D51" s="32">
        <f aca="true" t="shared" si="1" ref="D51:P51">(1+$A51)^D$49</f>
        <v>1.3604889600000003</v>
      </c>
      <c r="E51" s="32">
        <f t="shared" si="1"/>
        <v>1.5868743229440005</v>
      </c>
      <c r="F51" s="32">
        <f t="shared" si="1"/>
        <v>1.8509302102818823</v>
      </c>
      <c r="G51" s="33">
        <f t="shared" si="1"/>
        <v>2.1589249972727877</v>
      </c>
      <c r="H51" s="32">
        <f t="shared" si="1"/>
        <v>2.51817011681898</v>
      </c>
      <c r="I51" s="32">
        <f t="shared" si="1"/>
        <v>2.9371936242576586</v>
      </c>
      <c r="J51" s="32">
        <f t="shared" si="1"/>
        <v>3.425942643334133</v>
      </c>
      <c r="K51" s="32">
        <f t="shared" si="1"/>
        <v>3.9960194991849334</v>
      </c>
      <c r="L51" s="32">
        <f t="shared" si="1"/>
        <v>4.6609571438493065</v>
      </c>
      <c r="M51" s="32">
        <f t="shared" si="1"/>
        <v>6.848475196219325</v>
      </c>
      <c r="N51" s="32">
        <f t="shared" si="1"/>
        <v>10.062656889073445</v>
      </c>
      <c r="O51" s="32">
        <f t="shared" si="1"/>
        <v>14.78534429432056</v>
      </c>
      <c r="P51" s="34">
        <f t="shared" si="1"/>
        <v>21.724521496799888</v>
      </c>
    </row>
    <row r="52" spans="2:16" ht="12">
      <c r="B52" s="30" t="s">
        <v>25</v>
      </c>
      <c r="C52" s="31">
        <f>-FV($A51,C49,1,0,1)</f>
        <v>2.2464000000000017</v>
      </c>
      <c r="D52" s="32">
        <f aca="true" t="shared" si="2" ref="D52:P52">-FV($A51,D49,1,0,1)</f>
        <v>4.866600960000004</v>
      </c>
      <c r="E52" s="32">
        <f t="shared" si="2"/>
        <v>7.922803359744008</v>
      </c>
      <c r="F52" s="32">
        <f t="shared" si="2"/>
        <v>11.487557838805412</v>
      </c>
      <c r="G52" s="33">
        <f t="shared" si="2"/>
        <v>15.645487463182636</v>
      </c>
      <c r="H52" s="32">
        <f t="shared" si="2"/>
        <v>20.49529657705623</v>
      </c>
      <c r="I52" s="32">
        <f t="shared" si="2"/>
        <v>26.152113927478393</v>
      </c>
      <c r="J52" s="32">
        <f t="shared" si="2"/>
        <v>32.750225685010804</v>
      </c>
      <c r="K52" s="32">
        <f t="shared" si="2"/>
        <v>40.44626323899661</v>
      </c>
      <c r="L52" s="32">
        <f t="shared" si="2"/>
        <v>49.42292144196564</v>
      </c>
      <c r="M52" s="49">
        <f t="shared" si="2"/>
        <v>78.95441514896089</v>
      </c>
      <c r="N52" s="49">
        <f t="shared" si="2"/>
        <v>122.34586800249151</v>
      </c>
      <c r="O52" s="49">
        <f t="shared" si="2"/>
        <v>186.10214797332756</v>
      </c>
      <c r="P52" s="50">
        <f t="shared" si="2"/>
        <v>279.78104020679854</v>
      </c>
    </row>
    <row r="53" spans="2:16" ht="12.75" thickBot="1">
      <c r="B53" s="35" t="s">
        <v>42</v>
      </c>
      <c r="C53" s="36">
        <f aca="true" t="shared" si="3" ref="C53:P53">$A$51/(((1+$A$51)^C49-1)*(1+$A$51))</f>
        <v>0.44515669515669487</v>
      </c>
      <c r="D53" s="36">
        <f t="shared" si="3"/>
        <v>0.2054822263463325</v>
      </c>
      <c r="E53" s="36">
        <f t="shared" si="3"/>
        <v>0.12621795021204602</v>
      </c>
      <c r="F53" s="36">
        <f t="shared" si="3"/>
        <v>0.08705070425168712</v>
      </c>
      <c r="G53" s="36">
        <f t="shared" si="3"/>
        <v>0.06391619323803274</v>
      </c>
      <c r="H53" s="36">
        <f t="shared" si="3"/>
        <v>0.04879168233747177</v>
      </c>
      <c r="I53" s="36">
        <f t="shared" si="3"/>
        <v>0.03823782669244516</v>
      </c>
      <c r="J53" s="36">
        <f t="shared" si="3"/>
        <v>0.030534140729835717</v>
      </c>
      <c r="K53" s="36">
        <f t="shared" si="3"/>
        <v>0.02472416287484975</v>
      </c>
      <c r="L53" s="36">
        <f t="shared" si="3"/>
        <v>0.0202335266881024</v>
      </c>
      <c r="M53" s="36">
        <f t="shared" si="3"/>
        <v>0.012665536159229733</v>
      </c>
      <c r="N53" s="36">
        <f t="shared" si="3"/>
        <v>0.008173549432659511</v>
      </c>
      <c r="O53" s="36">
        <f t="shared" si="3"/>
        <v>0.005373393111740557</v>
      </c>
      <c r="P53" s="37">
        <f t="shared" si="3"/>
        <v>0.003574223611653084</v>
      </c>
    </row>
    <row r="54" ht="12.75" thickBot="1"/>
    <row r="55" spans="2:16" ht="12">
      <c r="B55" s="20" t="s">
        <v>26</v>
      </c>
      <c r="C55" s="21">
        <v>2</v>
      </c>
      <c r="D55" s="21">
        <v>4</v>
      </c>
      <c r="E55" s="21">
        <v>6</v>
      </c>
      <c r="F55" s="21">
        <v>8</v>
      </c>
      <c r="G55" s="21">
        <v>10</v>
      </c>
      <c r="H55" s="21">
        <v>12</v>
      </c>
      <c r="I55" s="21">
        <v>14</v>
      </c>
      <c r="J55" s="21">
        <v>16</v>
      </c>
      <c r="K55" s="21">
        <v>18</v>
      </c>
      <c r="L55" s="22">
        <v>20</v>
      </c>
      <c r="M55" s="22">
        <v>25</v>
      </c>
      <c r="N55" s="22">
        <v>30</v>
      </c>
      <c r="O55" s="22">
        <v>35</v>
      </c>
      <c r="P55" s="22">
        <v>40</v>
      </c>
    </row>
    <row r="56" spans="1:16" ht="12.75" thickBot="1">
      <c r="A56" s="23">
        <f>(1+H8)/(1+H7)-1</f>
        <v>0.03846153846153855</v>
      </c>
      <c r="B56" s="38" t="s">
        <v>27</v>
      </c>
      <c r="C56" s="39">
        <f aca="true" t="shared" si="4" ref="C56:P56">((1-(1+$A56)^-C55)/$A56)*(1+$A56)</f>
        <v>1.9629629629629628</v>
      </c>
      <c r="D56" s="39">
        <f t="shared" si="4"/>
        <v>3.7832139409642873</v>
      </c>
      <c r="E56" s="39">
        <f t="shared" si="4"/>
        <v>5.471128428109547</v>
      </c>
      <c r="F56" s="39">
        <f t="shared" si="4"/>
        <v>7.036327595887592</v>
      </c>
      <c r="G56" s="39">
        <f t="shared" si="4"/>
        <v>8.487733134183829</v>
      </c>
      <c r="H56" s="39">
        <f t="shared" si="4"/>
        <v>9.833618105223962</v>
      </c>
      <c r="I56" s="39">
        <f t="shared" si="4"/>
        <v>11.08165410031742</v>
      </c>
      <c r="J56" s="39">
        <f t="shared" si="4"/>
        <v>12.238954968195577</v>
      </c>
      <c r="K56" s="39">
        <f t="shared" si="4"/>
        <v>13.312117364197817</v>
      </c>
      <c r="L56" s="39">
        <f t="shared" si="4"/>
        <v>14.30725835143721</v>
      </c>
      <c r="M56" s="39">
        <f t="shared" si="4"/>
        <v>16.489984428957936</v>
      </c>
      <c r="N56" s="40">
        <f t="shared" si="4"/>
        <v>18.297354790479478</v>
      </c>
      <c r="O56" s="39">
        <f t="shared" si="4"/>
        <v>19.79391803648095</v>
      </c>
      <c r="P56" s="39">
        <f t="shared" si="4"/>
        <v>21.033122571956998</v>
      </c>
    </row>
    <row r="57" spans="2:12" ht="12.75" thickBot="1">
      <c r="B57" s="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2:16" ht="15">
      <c r="B58" s="68" t="s">
        <v>28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42"/>
      <c r="P58" s="42"/>
    </row>
    <row r="59" spans="2:16" ht="12">
      <c r="B59" s="43"/>
      <c r="C59" s="72" t="s">
        <v>29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44"/>
      <c r="P59" s="44"/>
    </row>
    <row r="60" spans="2:16" ht="12">
      <c r="B60" s="43"/>
      <c r="C60" s="67">
        <v>10000</v>
      </c>
      <c r="D60" s="67"/>
      <c r="E60" s="67">
        <v>20000</v>
      </c>
      <c r="F60" s="67"/>
      <c r="G60" s="67">
        <v>30000</v>
      </c>
      <c r="H60" s="67"/>
      <c r="I60" s="67">
        <v>40000</v>
      </c>
      <c r="J60" s="67"/>
      <c r="K60" s="67">
        <v>50000</v>
      </c>
      <c r="L60" s="67"/>
      <c r="M60" s="67">
        <v>60000</v>
      </c>
      <c r="N60" s="71"/>
      <c r="O60" s="44"/>
      <c r="P60" s="44"/>
    </row>
    <row r="61" spans="2:16" ht="21.75" customHeight="1">
      <c r="B61" s="45" t="s">
        <v>30</v>
      </c>
      <c r="C61" s="74">
        <v>7820</v>
      </c>
      <c r="D61" s="74"/>
      <c r="E61" s="74">
        <v>11380</v>
      </c>
      <c r="F61" s="74"/>
      <c r="G61" s="74">
        <v>14000</v>
      </c>
      <c r="H61" s="74"/>
      <c r="I61" s="74">
        <v>15960</v>
      </c>
      <c r="J61" s="74"/>
      <c r="K61" s="74">
        <v>17630</v>
      </c>
      <c r="L61" s="74"/>
      <c r="M61" s="74">
        <v>18620</v>
      </c>
      <c r="N61" s="76"/>
      <c r="O61" s="1"/>
      <c r="P61" s="1"/>
    </row>
    <row r="62" spans="2:16" ht="24.75" thickBot="1">
      <c r="B62" s="46" t="s">
        <v>31</v>
      </c>
      <c r="C62" s="75">
        <v>11730</v>
      </c>
      <c r="D62" s="75"/>
      <c r="E62" s="75">
        <v>17070</v>
      </c>
      <c r="F62" s="75"/>
      <c r="G62" s="75">
        <v>21000</v>
      </c>
      <c r="H62" s="75"/>
      <c r="I62" s="75">
        <v>23940</v>
      </c>
      <c r="J62" s="75"/>
      <c r="K62" s="75">
        <v>26445</v>
      </c>
      <c r="L62" s="75"/>
      <c r="M62" s="75">
        <v>27930</v>
      </c>
      <c r="N62" s="77"/>
      <c r="O62" s="1"/>
      <c r="P62" s="1"/>
    </row>
    <row r="63" spans="2:16" ht="12"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1"/>
      <c r="P63" s="1"/>
    </row>
    <row r="64" spans="2:16" ht="40.5" customHeight="1">
      <c r="B64" s="80" t="s">
        <v>50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1"/>
    </row>
    <row r="65" spans="2:16" ht="12"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1"/>
      <c r="P65" s="1"/>
    </row>
    <row r="67" spans="2:7" ht="12">
      <c r="B67" s="19"/>
      <c r="C67" s="19"/>
      <c r="D67" s="47" t="s">
        <v>32</v>
      </c>
      <c r="E67" s="47" t="s">
        <v>33</v>
      </c>
      <c r="F67" s="47" t="s">
        <v>34</v>
      </c>
      <c r="G67" s="47" t="s">
        <v>35</v>
      </c>
    </row>
    <row r="68" spans="2:7" ht="12">
      <c r="B68" s="19" t="s">
        <v>36</v>
      </c>
      <c r="C68" s="19">
        <f>H4</f>
        <v>40</v>
      </c>
      <c r="D68" s="19">
        <f>HLOOKUP($C68,$C$49:$P$53,2)</f>
        <v>4.801020627936659</v>
      </c>
      <c r="E68" s="48">
        <f>HLOOKUP($C68,$C$49:$P$53,3)</f>
        <v>21.724521496799888</v>
      </c>
      <c r="F68" s="19">
        <f>HLOOKUP($C68,$C$49:$P$53,4)</f>
        <v>279.78104020679854</v>
      </c>
      <c r="G68" s="19">
        <f>HLOOKUP($C69,$C$55:$L$56,2)</f>
        <v>14.30725835143721</v>
      </c>
    </row>
    <row r="69" spans="2:7" ht="12">
      <c r="B69" s="19" t="s">
        <v>26</v>
      </c>
      <c r="C69" s="19">
        <f>H5</f>
        <v>30</v>
      </c>
      <c r="D69" s="19"/>
      <c r="E69" s="19"/>
      <c r="F69" s="19"/>
      <c r="G69" s="19"/>
    </row>
  </sheetData>
  <sheetProtection sheet="1" objects="1" scenarios="1"/>
  <mergeCells count="63">
    <mergeCell ref="Q25:R25"/>
    <mergeCell ref="N31:O31"/>
    <mergeCell ref="N34:O34"/>
    <mergeCell ref="B64:O64"/>
    <mergeCell ref="Q46:R46"/>
    <mergeCell ref="N46:O46"/>
    <mergeCell ref="Q10:R10"/>
    <mergeCell ref="Q13:R13"/>
    <mergeCell ref="Q16:R16"/>
    <mergeCell ref="Q19:R19"/>
    <mergeCell ref="Q22:R22"/>
    <mergeCell ref="N19:O19"/>
    <mergeCell ref="N22:O22"/>
    <mergeCell ref="N25:O25"/>
    <mergeCell ref="N28:O28"/>
    <mergeCell ref="N43:O43"/>
    <mergeCell ref="Q43:R43"/>
    <mergeCell ref="N37:O37"/>
    <mergeCell ref="N40:O40"/>
    <mergeCell ref="Q31:R31"/>
    <mergeCell ref="Q40:R40"/>
    <mergeCell ref="I61:J61"/>
    <mergeCell ref="I62:J62"/>
    <mergeCell ref="K61:L61"/>
    <mergeCell ref="K62:L62"/>
    <mergeCell ref="M61:N61"/>
    <mergeCell ref="M62:N62"/>
    <mergeCell ref="C61:D61"/>
    <mergeCell ref="C62:D62"/>
    <mergeCell ref="E61:F61"/>
    <mergeCell ref="E62:F62"/>
    <mergeCell ref="G61:H61"/>
    <mergeCell ref="G62:H62"/>
    <mergeCell ref="C60:D60"/>
    <mergeCell ref="E60:F60"/>
    <mergeCell ref="G60:H60"/>
    <mergeCell ref="B58:N58"/>
    <mergeCell ref="I60:J60"/>
    <mergeCell ref="K60:L60"/>
    <mergeCell ref="M60:N60"/>
    <mergeCell ref="C59:N59"/>
    <mergeCell ref="B32:H32"/>
    <mergeCell ref="B35:H35"/>
    <mergeCell ref="B44:H44"/>
    <mergeCell ref="B38:H38"/>
    <mergeCell ref="B41:H41"/>
    <mergeCell ref="B47:H47"/>
    <mergeCell ref="B20:H20"/>
    <mergeCell ref="B23:H23"/>
    <mergeCell ref="B26:H26"/>
    <mergeCell ref="B14:H14"/>
    <mergeCell ref="B17:H17"/>
    <mergeCell ref="B29:H29"/>
    <mergeCell ref="A1:P1"/>
    <mergeCell ref="N10:O10"/>
    <mergeCell ref="N13:O13"/>
    <mergeCell ref="N16:O16"/>
    <mergeCell ref="A2:P2"/>
    <mergeCell ref="H5:I5"/>
    <mergeCell ref="H4:I4"/>
    <mergeCell ref="H7:I7"/>
    <mergeCell ref="H8:I8"/>
    <mergeCell ref="B11:H11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workbookViewId="0" topLeftCell="A16">
      <selection activeCell="H64" sqref="H64"/>
    </sheetView>
  </sheetViews>
  <sheetFormatPr defaultColWidth="9.140625" defaultRowHeight="12.75"/>
  <cols>
    <col min="1" max="1" width="4.28125" style="2" customWidth="1"/>
    <col min="2" max="2" width="20.28125" style="2" customWidth="1"/>
    <col min="3" max="17" width="6.140625" style="2" customWidth="1"/>
    <col min="18" max="18" width="10.28125" style="2" bestFit="1" customWidth="1"/>
    <col min="19" max="16384" width="9.140625" style="2" customWidth="1"/>
  </cols>
  <sheetData>
    <row r="1" spans="1:18" ht="37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  <c r="R1" s="1"/>
    </row>
    <row r="2" spans="1:18" ht="35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"/>
      <c r="R2" s="1"/>
    </row>
    <row r="3" spans="3:18" ht="6" customHeight="1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  <c r="R3" s="1"/>
    </row>
    <row r="4" spans="3:18" ht="15" customHeight="1" thickBot="1">
      <c r="C4" s="4" t="s">
        <v>2</v>
      </c>
      <c r="D4" s="5"/>
      <c r="E4" s="5"/>
      <c r="F4" s="5"/>
      <c r="G4" s="5"/>
      <c r="H4" s="64"/>
      <c r="I4" s="64"/>
      <c r="J4" s="5" t="s">
        <v>3</v>
      </c>
      <c r="K4" s="3"/>
      <c r="L4" s="3"/>
      <c r="M4" s="3"/>
      <c r="N4" s="3"/>
      <c r="O4" s="3"/>
      <c r="P4" s="3"/>
      <c r="Q4" s="1"/>
      <c r="R4" s="1"/>
    </row>
    <row r="5" spans="3:18" ht="15" customHeight="1" thickBot="1">
      <c r="C5" s="4" t="s">
        <v>4</v>
      </c>
      <c r="D5" s="5"/>
      <c r="E5" s="5"/>
      <c r="F5" s="5"/>
      <c r="G5" s="5"/>
      <c r="H5" s="64"/>
      <c r="I5" s="64"/>
      <c r="J5" s="5" t="s">
        <v>3</v>
      </c>
      <c r="K5" s="3"/>
      <c r="L5" s="3"/>
      <c r="M5" s="3"/>
      <c r="N5" s="3"/>
      <c r="O5" s="3"/>
      <c r="P5" s="3"/>
      <c r="Q5" s="1"/>
      <c r="R5" s="1"/>
    </row>
    <row r="6" spans="3:18" ht="15" customHeight="1">
      <c r="C6" s="4"/>
      <c r="D6" s="5"/>
      <c r="E6" s="5"/>
      <c r="F6" s="5"/>
      <c r="G6" s="5"/>
      <c r="H6" s="51"/>
      <c r="I6" s="51"/>
      <c r="J6" s="5"/>
      <c r="K6" s="3"/>
      <c r="L6" s="3"/>
      <c r="M6" s="3"/>
      <c r="N6" s="3"/>
      <c r="O6" s="3"/>
      <c r="P6" s="3"/>
      <c r="Q6" s="1"/>
      <c r="R6" s="1"/>
    </row>
    <row r="7" spans="3:18" ht="15" customHeight="1" thickBot="1">
      <c r="C7" s="6" t="s">
        <v>5</v>
      </c>
      <c r="D7" s="7"/>
      <c r="E7" s="7"/>
      <c r="F7" s="7"/>
      <c r="G7" s="7"/>
      <c r="H7" s="65">
        <v>0.04</v>
      </c>
      <c r="I7" s="65"/>
      <c r="J7" s="7"/>
      <c r="K7" s="3"/>
      <c r="L7" s="3"/>
      <c r="M7" s="3"/>
      <c r="N7" s="3"/>
      <c r="O7" s="3"/>
      <c r="P7" s="3"/>
      <c r="Q7" s="1"/>
      <c r="R7" s="1"/>
    </row>
    <row r="8" spans="3:18" ht="15" customHeight="1" thickBot="1">
      <c r="C8" s="6" t="s">
        <v>6</v>
      </c>
      <c r="D8" s="7"/>
      <c r="E8" s="7"/>
      <c r="F8" s="7"/>
      <c r="G8" s="7"/>
      <c r="H8" s="65">
        <v>0.08</v>
      </c>
      <c r="I8" s="65"/>
      <c r="J8" s="7"/>
      <c r="K8" s="3"/>
      <c r="L8" s="3"/>
      <c r="M8" s="3"/>
      <c r="N8" s="3"/>
      <c r="O8" s="3"/>
      <c r="P8" s="3"/>
      <c r="Q8" s="1"/>
      <c r="R8" s="1"/>
    </row>
    <row r="9" spans="7:18" ht="11.25" customHeight="1">
      <c r="G9" s="1"/>
      <c r="Q9" s="1"/>
      <c r="R9" s="1"/>
    </row>
    <row r="10" spans="1:18" ht="15.75" thickBot="1">
      <c r="A10" s="8" t="s">
        <v>47</v>
      </c>
      <c r="B10" s="9"/>
      <c r="C10" s="9"/>
      <c r="D10" s="9"/>
      <c r="E10" s="9"/>
      <c r="H10" s="10"/>
      <c r="N10" s="62"/>
      <c r="O10" s="62"/>
      <c r="Q10" s="79"/>
      <c r="R10" s="79"/>
    </row>
    <row r="11" spans="1:18" ht="24" customHeight="1">
      <c r="A11" s="9"/>
      <c r="B11" s="66" t="s">
        <v>7</v>
      </c>
      <c r="C11" s="66"/>
      <c r="D11" s="66"/>
      <c r="E11" s="66"/>
      <c r="F11" s="66"/>
      <c r="G11" s="66"/>
      <c r="H11" s="66"/>
      <c r="N11" s="52"/>
      <c r="O11" s="52"/>
      <c r="Q11" s="1"/>
      <c r="R11" s="12"/>
    </row>
    <row r="12" spans="1:18" ht="9" customHeight="1">
      <c r="A12" s="9"/>
      <c r="B12" s="9"/>
      <c r="C12" s="9"/>
      <c r="D12" s="9"/>
      <c r="E12" s="9"/>
      <c r="H12" s="10"/>
      <c r="N12" s="52"/>
      <c r="O12" s="52"/>
      <c r="Q12" s="1"/>
      <c r="R12" s="12"/>
    </row>
    <row r="13" spans="1:18" ht="15.75" thickBot="1">
      <c r="A13" s="8" t="s">
        <v>8</v>
      </c>
      <c r="B13" s="9"/>
      <c r="C13" s="9"/>
      <c r="D13" s="9"/>
      <c r="E13" s="9"/>
      <c r="H13" s="10"/>
      <c r="N13" s="62"/>
      <c r="O13" s="62"/>
      <c r="Q13" s="79"/>
      <c r="R13" s="79"/>
    </row>
    <row r="14" spans="1:18" ht="12" customHeight="1">
      <c r="A14" s="9"/>
      <c r="B14" s="66" t="s">
        <v>9</v>
      </c>
      <c r="C14" s="66"/>
      <c r="D14" s="66"/>
      <c r="E14" s="66"/>
      <c r="F14" s="66"/>
      <c r="G14" s="66"/>
      <c r="H14" s="66"/>
      <c r="N14" s="52"/>
      <c r="O14" s="52"/>
      <c r="Q14" s="1"/>
      <c r="R14" s="12"/>
    </row>
    <row r="15" spans="1:18" ht="9" customHeight="1">
      <c r="A15" s="9"/>
      <c r="B15" s="9"/>
      <c r="C15" s="9"/>
      <c r="D15" s="9"/>
      <c r="E15" s="9"/>
      <c r="H15" s="10"/>
      <c r="N15" s="52"/>
      <c r="O15" s="52"/>
      <c r="Q15" s="1"/>
      <c r="R15" s="12"/>
    </row>
    <row r="16" spans="1:18" ht="15.75" thickBot="1">
      <c r="A16" s="8" t="s">
        <v>10</v>
      </c>
      <c r="B16" s="9"/>
      <c r="C16" s="9"/>
      <c r="D16" s="9"/>
      <c r="E16" s="9"/>
      <c r="H16" s="10"/>
      <c r="N16" s="62"/>
      <c r="O16" s="62"/>
      <c r="Q16" s="79"/>
      <c r="R16" s="79"/>
    </row>
    <row r="17" spans="1:18" ht="24" customHeight="1">
      <c r="A17" s="9"/>
      <c r="B17" s="66" t="s">
        <v>11</v>
      </c>
      <c r="C17" s="66"/>
      <c r="D17" s="66"/>
      <c r="E17" s="66"/>
      <c r="F17" s="66"/>
      <c r="G17" s="66"/>
      <c r="H17" s="66"/>
      <c r="N17" s="52"/>
      <c r="O17" s="52"/>
      <c r="Q17" s="1"/>
      <c r="R17" s="12"/>
    </row>
    <row r="18" spans="1:18" ht="9" customHeight="1">
      <c r="A18" s="9"/>
      <c r="B18" s="9"/>
      <c r="C18" s="9"/>
      <c r="D18" s="9"/>
      <c r="E18" s="9"/>
      <c r="H18" s="10"/>
      <c r="N18" s="52"/>
      <c r="O18" s="52"/>
      <c r="Q18" s="1"/>
      <c r="R18" s="12"/>
    </row>
    <row r="19" spans="1:18" ht="15.75" thickBot="1">
      <c r="A19" s="8" t="s">
        <v>37</v>
      </c>
      <c r="B19" s="1"/>
      <c r="C19" s="1"/>
      <c r="D19" s="1"/>
      <c r="E19" s="1"/>
      <c r="H19" s="10"/>
      <c r="N19" s="62"/>
      <c r="O19" s="62"/>
      <c r="Q19" s="79"/>
      <c r="R19" s="79"/>
    </row>
    <row r="20" spans="1:18" ht="13.5" customHeight="1">
      <c r="A20" s="9"/>
      <c r="B20" s="66" t="s">
        <v>38</v>
      </c>
      <c r="C20" s="66"/>
      <c r="D20" s="66"/>
      <c r="E20" s="66"/>
      <c r="F20" s="66"/>
      <c r="G20" s="66"/>
      <c r="H20" s="66"/>
      <c r="N20" s="52"/>
      <c r="O20" s="52"/>
      <c r="Q20" s="1"/>
      <c r="R20" s="12"/>
    </row>
    <row r="21" spans="1:18" ht="9" customHeight="1">
      <c r="A21" s="9"/>
      <c r="B21" s="9"/>
      <c r="C21" s="9"/>
      <c r="D21" s="9"/>
      <c r="E21" s="9"/>
      <c r="H21" s="10"/>
      <c r="N21" s="52"/>
      <c r="O21" s="52"/>
      <c r="Q21" s="1"/>
      <c r="R21" s="12"/>
    </row>
    <row r="22" spans="1:18" ht="15.75" thickBot="1">
      <c r="A22" s="8" t="s">
        <v>12</v>
      </c>
      <c r="B22" s="9"/>
      <c r="C22" s="9"/>
      <c r="D22" s="9"/>
      <c r="E22" s="9"/>
      <c r="H22" s="10"/>
      <c r="N22" s="78"/>
      <c r="O22" s="78"/>
      <c r="Q22" s="79"/>
      <c r="R22" s="79"/>
    </row>
    <row r="23" spans="1:18" ht="12" customHeight="1">
      <c r="A23" s="9"/>
      <c r="B23" s="66" t="s">
        <v>13</v>
      </c>
      <c r="C23" s="66"/>
      <c r="D23" s="66"/>
      <c r="E23" s="66"/>
      <c r="F23" s="66"/>
      <c r="G23" s="66"/>
      <c r="H23" s="66"/>
      <c r="N23" s="52"/>
      <c r="O23" s="52"/>
      <c r="Q23" s="1"/>
      <c r="R23" s="12"/>
    </row>
    <row r="24" spans="8:18" ht="9" customHeight="1">
      <c r="H24" s="10"/>
      <c r="N24" s="52"/>
      <c r="O24" s="52"/>
      <c r="Q24" s="1"/>
      <c r="R24" s="1"/>
    </row>
    <row r="25" spans="1:18" ht="15.75" thickBot="1">
      <c r="A25" s="8" t="s">
        <v>14</v>
      </c>
      <c r="B25" s="9"/>
      <c r="C25" s="9"/>
      <c r="D25" s="9"/>
      <c r="E25" s="9"/>
      <c r="H25" s="10"/>
      <c r="N25" s="78"/>
      <c r="O25" s="78"/>
      <c r="Q25" s="79"/>
      <c r="R25" s="79"/>
    </row>
    <row r="26" spans="1:18" ht="13.5" customHeight="1">
      <c r="A26" s="9" t="s">
        <v>15</v>
      </c>
      <c r="B26" s="66" t="s">
        <v>16</v>
      </c>
      <c r="C26" s="66"/>
      <c r="D26" s="66"/>
      <c r="E26" s="66"/>
      <c r="F26" s="66"/>
      <c r="G26" s="66"/>
      <c r="H26" s="66"/>
      <c r="N26" s="53"/>
      <c r="O26" s="53"/>
      <c r="Q26" s="1"/>
      <c r="R26" s="13"/>
    </row>
    <row r="27" spans="1:18" ht="9" customHeight="1">
      <c r="A27" s="1"/>
      <c r="B27" s="1"/>
      <c r="C27" s="1"/>
      <c r="D27" s="1"/>
      <c r="E27" s="1"/>
      <c r="H27" s="14"/>
      <c r="N27" s="52"/>
      <c r="O27" s="52"/>
      <c r="Q27" s="1"/>
      <c r="R27" s="1"/>
    </row>
    <row r="28" spans="1:18" ht="15.75" thickBot="1">
      <c r="A28" s="8" t="s">
        <v>17</v>
      </c>
      <c r="B28" s="9"/>
      <c r="C28" s="9"/>
      <c r="D28" s="9"/>
      <c r="E28" s="15"/>
      <c r="H28" s="1"/>
      <c r="N28" s="78"/>
      <c r="O28" s="78"/>
      <c r="Q28" s="79"/>
      <c r="R28" s="79"/>
    </row>
    <row r="29" spans="1:18" ht="12" customHeight="1">
      <c r="A29" s="9"/>
      <c r="B29" s="66" t="s">
        <v>18</v>
      </c>
      <c r="C29" s="66"/>
      <c r="D29" s="66"/>
      <c r="E29" s="66"/>
      <c r="F29" s="66"/>
      <c r="G29" s="66"/>
      <c r="H29" s="66"/>
      <c r="N29" s="53"/>
      <c r="O29" s="53"/>
      <c r="Q29" s="1"/>
      <c r="R29" s="9"/>
    </row>
    <row r="30" spans="1:18" ht="9" customHeight="1">
      <c r="A30" s="1"/>
      <c r="B30" s="1"/>
      <c r="C30" s="1"/>
      <c r="D30" s="1"/>
      <c r="E30" s="1"/>
      <c r="H30" s="14"/>
      <c r="N30" s="52"/>
      <c r="O30" s="52"/>
      <c r="Q30" s="1"/>
      <c r="R30" s="1"/>
    </row>
    <row r="31" spans="1:18" ht="15.75" thickBot="1">
      <c r="A31" s="8" t="s">
        <v>19</v>
      </c>
      <c r="B31" s="9"/>
      <c r="C31" s="9"/>
      <c r="D31" s="9"/>
      <c r="E31" s="9"/>
      <c r="H31" s="1"/>
      <c r="N31" s="62"/>
      <c r="O31" s="62"/>
      <c r="Q31" s="79"/>
      <c r="R31" s="79"/>
    </row>
    <row r="32" spans="1:18" ht="46.5" customHeight="1">
      <c r="A32" s="1"/>
      <c r="B32" s="66" t="s">
        <v>39</v>
      </c>
      <c r="C32" s="66"/>
      <c r="D32" s="66"/>
      <c r="E32" s="66"/>
      <c r="F32" s="66"/>
      <c r="G32" s="66"/>
      <c r="H32" s="66"/>
      <c r="N32" s="54"/>
      <c r="O32" s="54"/>
      <c r="Q32" s="1"/>
      <c r="R32" s="12"/>
    </row>
    <row r="33" spans="1:18" ht="7.5" customHeight="1">
      <c r="A33" s="1"/>
      <c r="B33" s="11"/>
      <c r="C33" s="11"/>
      <c r="D33" s="11"/>
      <c r="E33" s="11"/>
      <c r="F33" s="11"/>
      <c r="G33" s="11"/>
      <c r="H33" s="11"/>
      <c r="N33" s="55"/>
      <c r="O33" s="55"/>
      <c r="Q33" s="1"/>
      <c r="R33" s="12"/>
    </row>
    <row r="34" spans="1:18" ht="15.75" customHeight="1" thickBot="1">
      <c r="A34" s="8" t="s">
        <v>20</v>
      </c>
      <c r="B34" s="9"/>
      <c r="C34" s="9"/>
      <c r="D34" s="9"/>
      <c r="E34" s="9"/>
      <c r="H34" s="16"/>
      <c r="N34" s="78"/>
      <c r="O34" s="78"/>
      <c r="Q34" s="1"/>
      <c r="R34" s="12"/>
    </row>
    <row r="35" spans="1:18" ht="12" customHeight="1">
      <c r="A35" s="9"/>
      <c r="B35" s="66" t="s">
        <v>21</v>
      </c>
      <c r="C35" s="66"/>
      <c r="D35" s="66"/>
      <c r="E35" s="66"/>
      <c r="F35" s="66"/>
      <c r="G35" s="66"/>
      <c r="H35" s="66"/>
      <c r="N35" s="56"/>
      <c r="O35" s="56"/>
      <c r="Q35" s="1"/>
      <c r="R35" s="12"/>
    </row>
    <row r="36" spans="1:18" ht="6" customHeight="1">
      <c r="A36" s="9"/>
      <c r="B36" s="9"/>
      <c r="C36" s="9"/>
      <c r="D36" s="9"/>
      <c r="E36" s="9"/>
      <c r="H36" s="16"/>
      <c r="N36" s="55"/>
      <c r="O36" s="55"/>
      <c r="Q36" s="1"/>
      <c r="R36" s="12"/>
    </row>
    <row r="37" spans="1:18" ht="15.75" customHeight="1" thickBot="1">
      <c r="A37" s="8" t="s">
        <v>40</v>
      </c>
      <c r="B37" s="9"/>
      <c r="C37" s="9"/>
      <c r="D37" s="9"/>
      <c r="E37" s="9"/>
      <c r="H37" s="16"/>
      <c r="N37" s="62"/>
      <c r="O37" s="62"/>
      <c r="Q37" s="1"/>
      <c r="R37" s="12"/>
    </row>
    <row r="38" spans="1:18" ht="24" customHeight="1">
      <c r="A38" s="9"/>
      <c r="B38" s="66" t="s">
        <v>49</v>
      </c>
      <c r="C38" s="66"/>
      <c r="D38" s="66"/>
      <c r="E38" s="66"/>
      <c r="F38" s="66"/>
      <c r="G38" s="66"/>
      <c r="H38" s="66"/>
      <c r="N38" s="55"/>
      <c r="O38" s="55"/>
      <c r="Q38" s="1"/>
      <c r="R38" s="12"/>
    </row>
    <row r="39" spans="1:18" ht="9" customHeight="1">
      <c r="A39" s="9"/>
      <c r="B39" s="9"/>
      <c r="C39" s="9"/>
      <c r="D39" s="9"/>
      <c r="E39" s="9"/>
      <c r="H39" s="16"/>
      <c r="N39" s="55"/>
      <c r="O39" s="55"/>
      <c r="Q39" s="1"/>
      <c r="R39" s="12"/>
    </row>
    <row r="40" spans="1:18" ht="15.75" thickBot="1">
      <c r="A40" s="8" t="s">
        <v>41</v>
      </c>
      <c r="N40" s="78"/>
      <c r="O40" s="78"/>
      <c r="Q40" s="79"/>
      <c r="R40" s="79"/>
    </row>
    <row r="41" spans="2:18" ht="13.5" customHeight="1">
      <c r="B41" s="66" t="s">
        <v>43</v>
      </c>
      <c r="C41" s="66"/>
      <c r="D41" s="66"/>
      <c r="E41" s="66"/>
      <c r="F41" s="66"/>
      <c r="G41" s="66"/>
      <c r="H41" s="66"/>
      <c r="N41" s="57"/>
      <c r="O41" s="57"/>
      <c r="Q41" s="1"/>
      <c r="R41" s="9"/>
    </row>
    <row r="42" spans="1:18" ht="9" customHeight="1">
      <c r="A42" s="1"/>
      <c r="B42" s="1"/>
      <c r="C42" s="1"/>
      <c r="D42" s="1"/>
      <c r="E42" s="1"/>
      <c r="H42" s="14"/>
      <c r="N42" s="56"/>
      <c r="O42" s="56"/>
      <c r="Q42" s="1"/>
      <c r="R42" s="1"/>
    </row>
    <row r="43" spans="1:18" ht="15.75" thickBot="1">
      <c r="A43" s="8" t="s">
        <v>44</v>
      </c>
      <c r="B43" s="9"/>
      <c r="C43" s="9"/>
      <c r="D43" s="9"/>
      <c r="E43" s="9"/>
      <c r="H43" s="14"/>
      <c r="N43" s="78"/>
      <c r="O43" s="78"/>
      <c r="Q43" s="79"/>
      <c r="R43" s="79"/>
    </row>
    <row r="44" spans="1:18" ht="12.75">
      <c r="A44" s="9"/>
      <c r="B44" s="66" t="s">
        <v>45</v>
      </c>
      <c r="C44" s="66"/>
      <c r="D44" s="66"/>
      <c r="E44" s="66"/>
      <c r="F44" s="66"/>
      <c r="G44" s="66"/>
      <c r="H44" s="66"/>
      <c r="N44" s="56"/>
      <c r="O44" s="56"/>
      <c r="Q44" s="1"/>
      <c r="R44" s="14"/>
    </row>
    <row r="45" spans="1:18" ht="9" customHeight="1">
      <c r="A45" s="9"/>
      <c r="B45" s="9"/>
      <c r="C45" s="9"/>
      <c r="D45" s="9"/>
      <c r="E45" s="9"/>
      <c r="H45" s="1"/>
      <c r="N45" s="56"/>
      <c r="O45" s="56"/>
      <c r="Q45" s="1"/>
      <c r="R45" s="9"/>
    </row>
    <row r="46" spans="1:18" ht="15.75" thickBot="1">
      <c r="A46" s="8" t="s">
        <v>48</v>
      </c>
      <c r="B46" s="9"/>
      <c r="C46" s="9"/>
      <c r="D46" s="9"/>
      <c r="E46" s="9"/>
      <c r="H46" s="14"/>
      <c r="N46" s="81"/>
      <c r="O46" s="81"/>
      <c r="Q46" s="79"/>
      <c r="R46" s="79"/>
    </row>
    <row r="47" spans="1:18" ht="12" customHeight="1">
      <c r="A47" s="9"/>
      <c r="B47" s="66" t="s">
        <v>46</v>
      </c>
      <c r="C47" s="66"/>
      <c r="D47" s="66"/>
      <c r="E47" s="66"/>
      <c r="F47" s="66"/>
      <c r="G47" s="66"/>
      <c r="H47" s="66"/>
      <c r="N47" s="17"/>
      <c r="O47" s="17"/>
      <c r="Q47" s="1"/>
      <c r="R47" s="14"/>
    </row>
    <row r="48" spans="8:18" ht="9" customHeight="1" thickBot="1">
      <c r="H48" s="18"/>
      <c r="N48" s="17"/>
      <c r="O48" s="17"/>
      <c r="Q48" s="1"/>
      <c r="R48" s="1"/>
    </row>
    <row r="49" spans="2:16" ht="12">
      <c r="B49" s="20" t="s">
        <v>22</v>
      </c>
      <c r="C49" s="21">
        <v>2</v>
      </c>
      <c r="D49" s="21">
        <v>4</v>
      </c>
      <c r="E49" s="21">
        <v>6</v>
      </c>
      <c r="F49" s="21">
        <v>8</v>
      </c>
      <c r="G49" s="21">
        <v>10</v>
      </c>
      <c r="H49" s="21">
        <v>12</v>
      </c>
      <c r="I49" s="21">
        <v>14</v>
      </c>
      <c r="J49" s="21">
        <v>16</v>
      </c>
      <c r="K49" s="21">
        <v>18</v>
      </c>
      <c r="L49" s="21">
        <v>20</v>
      </c>
      <c r="M49" s="21">
        <v>25</v>
      </c>
      <c r="N49" s="21">
        <v>30</v>
      </c>
      <c r="O49" s="21">
        <v>35</v>
      </c>
      <c r="P49" s="22">
        <v>40</v>
      </c>
    </row>
    <row r="50" spans="1:16" ht="12">
      <c r="A50" s="23">
        <f>H7</f>
        <v>0.04</v>
      </c>
      <c r="B50" s="24" t="s">
        <v>23</v>
      </c>
      <c r="C50" s="25">
        <f>(1+$A50)^C$49</f>
        <v>1.0816000000000001</v>
      </c>
      <c r="D50" s="26">
        <f aca="true" t="shared" si="0" ref="D50:P50">(1+$A50)^D49</f>
        <v>1.1698585600000002</v>
      </c>
      <c r="E50" s="26">
        <f t="shared" si="0"/>
        <v>1.2653190184960004</v>
      </c>
      <c r="F50" s="26">
        <f t="shared" si="0"/>
        <v>1.368569050405274</v>
      </c>
      <c r="G50" s="27">
        <f t="shared" si="0"/>
        <v>1.4802442849183446</v>
      </c>
      <c r="H50" s="26">
        <f t="shared" si="0"/>
        <v>1.6010322185676817</v>
      </c>
      <c r="I50" s="26">
        <f t="shared" si="0"/>
        <v>1.7316764476028046</v>
      </c>
      <c r="J50" s="26">
        <f t="shared" si="0"/>
        <v>1.8729812457271937</v>
      </c>
      <c r="K50" s="26">
        <f t="shared" si="0"/>
        <v>2.025816515378533</v>
      </c>
      <c r="L50" s="26">
        <f t="shared" si="0"/>
        <v>2.1911231430334213</v>
      </c>
      <c r="M50" s="26">
        <f t="shared" si="0"/>
        <v>2.6658363314874234</v>
      </c>
      <c r="N50" s="26">
        <f t="shared" si="0"/>
        <v>3.2433975100275423</v>
      </c>
      <c r="O50" s="28">
        <f t="shared" si="0"/>
        <v>3.9460889942119435</v>
      </c>
      <c r="P50" s="29">
        <f t="shared" si="0"/>
        <v>4.801020627936659</v>
      </c>
    </row>
    <row r="51" spans="1:16" ht="12">
      <c r="A51" s="23">
        <f>H8</f>
        <v>0.08</v>
      </c>
      <c r="B51" s="30" t="s">
        <v>24</v>
      </c>
      <c r="C51" s="31">
        <f>(1+$A51)^C$49</f>
        <v>1.1664</v>
      </c>
      <c r="D51" s="32">
        <f aca="true" t="shared" si="1" ref="D51:P51">(1+$A51)^D$49</f>
        <v>1.3604889600000003</v>
      </c>
      <c r="E51" s="32">
        <f t="shared" si="1"/>
        <v>1.5868743229440005</v>
      </c>
      <c r="F51" s="32">
        <f t="shared" si="1"/>
        <v>1.8509302102818823</v>
      </c>
      <c r="G51" s="33">
        <f t="shared" si="1"/>
        <v>2.1589249972727877</v>
      </c>
      <c r="H51" s="32">
        <f t="shared" si="1"/>
        <v>2.51817011681898</v>
      </c>
      <c r="I51" s="32">
        <f t="shared" si="1"/>
        <v>2.9371936242576586</v>
      </c>
      <c r="J51" s="32">
        <f t="shared" si="1"/>
        <v>3.425942643334133</v>
      </c>
      <c r="K51" s="32">
        <f t="shared" si="1"/>
        <v>3.9960194991849334</v>
      </c>
      <c r="L51" s="32">
        <f t="shared" si="1"/>
        <v>4.6609571438493065</v>
      </c>
      <c r="M51" s="32">
        <f t="shared" si="1"/>
        <v>6.848475196219325</v>
      </c>
      <c r="N51" s="32">
        <f t="shared" si="1"/>
        <v>10.062656889073445</v>
      </c>
      <c r="O51" s="32">
        <f t="shared" si="1"/>
        <v>14.78534429432056</v>
      </c>
      <c r="P51" s="34">
        <f t="shared" si="1"/>
        <v>21.724521496799888</v>
      </c>
    </row>
    <row r="52" spans="2:16" ht="12">
      <c r="B52" s="30" t="s">
        <v>25</v>
      </c>
      <c r="C52" s="31">
        <f aca="true" t="shared" si="2" ref="C52:P52">-FV($A51,C49,1,0,1)</f>
        <v>2.2464000000000017</v>
      </c>
      <c r="D52" s="32">
        <f t="shared" si="2"/>
        <v>4.866600960000004</v>
      </c>
      <c r="E52" s="32">
        <f t="shared" si="2"/>
        <v>7.922803359744008</v>
      </c>
      <c r="F52" s="32">
        <f t="shared" si="2"/>
        <v>11.487557838805412</v>
      </c>
      <c r="G52" s="33">
        <f t="shared" si="2"/>
        <v>15.645487463182636</v>
      </c>
      <c r="H52" s="32">
        <f t="shared" si="2"/>
        <v>20.49529657705623</v>
      </c>
      <c r="I52" s="32">
        <f t="shared" si="2"/>
        <v>26.152113927478393</v>
      </c>
      <c r="J52" s="32">
        <f t="shared" si="2"/>
        <v>32.750225685010804</v>
      </c>
      <c r="K52" s="32">
        <f t="shared" si="2"/>
        <v>40.44626323899661</v>
      </c>
      <c r="L52" s="32">
        <f t="shared" si="2"/>
        <v>49.42292144196564</v>
      </c>
      <c r="M52" s="49">
        <f t="shared" si="2"/>
        <v>78.95441514896089</v>
      </c>
      <c r="N52" s="49">
        <f t="shared" si="2"/>
        <v>122.34586800249151</v>
      </c>
      <c r="O52" s="49">
        <f t="shared" si="2"/>
        <v>186.10214797332756</v>
      </c>
      <c r="P52" s="50">
        <f t="shared" si="2"/>
        <v>279.78104020679854</v>
      </c>
    </row>
    <row r="53" spans="2:16" ht="12.75" thickBot="1">
      <c r="B53" s="35" t="s">
        <v>42</v>
      </c>
      <c r="C53" s="36">
        <f aca="true" t="shared" si="3" ref="C53:P53">$A$51/(((1+$A$51)^C49-1)*(1+$A$51))</f>
        <v>0.44515669515669487</v>
      </c>
      <c r="D53" s="36">
        <f t="shared" si="3"/>
        <v>0.2054822263463325</v>
      </c>
      <c r="E53" s="36">
        <f t="shared" si="3"/>
        <v>0.12621795021204602</v>
      </c>
      <c r="F53" s="36">
        <f t="shared" si="3"/>
        <v>0.08705070425168712</v>
      </c>
      <c r="G53" s="36">
        <f t="shared" si="3"/>
        <v>0.06391619323803274</v>
      </c>
      <c r="H53" s="36">
        <f t="shared" si="3"/>
        <v>0.04879168233747177</v>
      </c>
      <c r="I53" s="36">
        <f t="shared" si="3"/>
        <v>0.03823782669244516</v>
      </c>
      <c r="J53" s="36">
        <f t="shared" si="3"/>
        <v>0.030534140729835717</v>
      </c>
      <c r="K53" s="36">
        <f t="shared" si="3"/>
        <v>0.02472416287484975</v>
      </c>
      <c r="L53" s="36">
        <f t="shared" si="3"/>
        <v>0.0202335266881024</v>
      </c>
      <c r="M53" s="36">
        <f t="shared" si="3"/>
        <v>0.012665536159229733</v>
      </c>
      <c r="N53" s="36">
        <f t="shared" si="3"/>
        <v>0.008173549432659511</v>
      </c>
      <c r="O53" s="36">
        <f t="shared" si="3"/>
        <v>0.005373393111740557</v>
      </c>
      <c r="P53" s="37">
        <f t="shared" si="3"/>
        <v>0.003574223611653084</v>
      </c>
    </row>
    <row r="54" ht="12.75" thickBot="1"/>
    <row r="55" spans="2:16" ht="12">
      <c r="B55" s="20" t="s">
        <v>26</v>
      </c>
      <c r="C55" s="21">
        <v>2</v>
      </c>
      <c r="D55" s="21">
        <v>4</v>
      </c>
      <c r="E55" s="21">
        <v>6</v>
      </c>
      <c r="F55" s="21">
        <v>8</v>
      </c>
      <c r="G55" s="21">
        <v>10</v>
      </c>
      <c r="H55" s="21">
        <v>12</v>
      </c>
      <c r="I55" s="21">
        <v>14</v>
      </c>
      <c r="J55" s="21">
        <v>16</v>
      </c>
      <c r="K55" s="21">
        <v>18</v>
      </c>
      <c r="L55" s="22">
        <v>20</v>
      </c>
      <c r="M55" s="22">
        <v>25</v>
      </c>
      <c r="N55" s="22">
        <v>30</v>
      </c>
      <c r="O55" s="22">
        <v>35</v>
      </c>
      <c r="P55" s="22">
        <v>40</v>
      </c>
    </row>
    <row r="56" spans="1:16" ht="12.75" thickBot="1">
      <c r="A56" s="23">
        <f>(1+H8)/(1+H7)-1</f>
        <v>0.03846153846153855</v>
      </c>
      <c r="B56" s="38" t="s">
        <v>27</v>
      </c>
      <c r="C56" s="39">
        <f aca="true" t="shared" si="4" ref="C56:P56">((1-(1+$A56)^-C55)/$A56)*(1+$A56)</f>
        <v>1.9629629629629628</v>
      </c>
      <c r="D56" s="39">
        <f t="shared" si="4"/>
        <v>3.7832139409642873</v>
      </c>
      <c r="E56" s="39">
        <f t="shared" si="4"/>
        <v>5.471128428109547</v>
      </c>
      <c r="F56" s="39">
        <f t="shared" si="4"/>
        <v>7.036327595887592</v>
      </c>
      <c r="G56" s="39">
        <f t="shared" si="4"/>
        <v>8.487733134183829</v>
      </c>
      <c r="H56" s="39">
        <f t="shared" si="4"/>
        <v>9.833618105223962</v>
      </c>
      <c r="I56" s="39">
        <f t="shared" si="4"/>
        <v>11.08165410031742</v>
      </c>
      <c r="J56" s="39">
        <f t="shared" si="4"/>
        <v>12.238954968195577</v>
      </c>
      <c r="K56" s="39">
        <f t="shared" si="4"/>
        <v>13.312117364197817</v>
      </c>
      <c r="L56" s="39">
        <f t="shared" si="4"/>
        <v>14.30725835143721</v>
      </c>
      <c r="M56" s="39">
        <f t="shared" si="4"/>
        <v>16.489984428957936</v>
      </c>
      <c r="N56" s="40">
        <f t="shared" si="4"/>
        <v>18.297354790479478</v>
      </c>
      <c r="O56" s="39">
        <f t="shared" si="4"/>
        <v>19.79391803648095</v>
      </c>
      <c r="P56" s="39">
        <f t="shared" si="4"/>
        <v>21.033122571956998</v>
      </c>
    </row>
    <row r="57" spans="2:12" ht="12.75" thickBot="1">
      <c r="B57" s="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2:16" ht="15">
      <c r="B58" s="68" t="s">
        <v>28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  <c r="O58" s="42"/>
      <c r="P58" s="42"/>
    </row>
    <row r="59" spans="2:16" ht="12">
      <c r="B59" s="43"/>
      <c r="C59" s="72" t="s">
        <v>29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44"/>
      <c r="P59" s="44"/>
    </row>
    <row r="60" spans="2:16" ht="12">
      <c r="B60" s="43"/>
      <c r="C60" s="67">
        <v>10000</v>
      </c>
      <c r="D60" s="67"/>
      <c r="E60" s="67">
        <v>20000</v>
      </c>
      <c r="F60" s="67"/>
      <c r="G60" s="67">
        <v>30000</v>
      </c>
      <c r="H60" s="67"/>
      <c r="I60" s="67">
        <v>40000</v>
      </c>
      <c r="J60" s="67"/>
      <c r="K60" s="67">
        <v>50000</v>
      </c>
      <c r="L60" s="67"/>
      <c r="M60" s="67">
        <v>60000</v>
      </c>
      <c r="N60" s="71"/>
      <c r="O60" s="44"/>
      <c r="P60" s="44"/>
    </row>
    <row r="61" spans="2:16" ht="21.75" customHeight="1">
      <c r="B61" s="45" t="s">
        <v>30</v>
      </c>
      <c r="C61" s="74">
        <v>7820</v>
      </c>
      <c r="D61" s="74"/>
      <c r="E61" s="74">
        <v>11380</v>
      </c>
      <c r="F61" s="74"/>
      <c r="G61" s="74">
        <v>14000</v>
      </c>
      <c r="H61" s="74"/>
      <c r="I61" s="74">
        <v>15960</v>
      </c>
      <c r="J61" s="74"/>
      <c r="K61" s="74">
        <v>17630</v>
      </c>
      <c r="L61" s="74"/>
      <c r="M61" s="74">
        <v>18620</v>
      </c>
      <c r="N61" s="76"/>
      <c r="O61" s="1"/>
      <c r="P61" s="1"/>
    </row>
    <row r="62" spans="2:16" ht="24.75" thickBot="1">
      <c r="B62" s="46" t="s">
        <v>31</v>
      </c>
      <c r="C62" s="75">
        <v>11730</v>
      </c>
      <c r="D62" s="75"/>
      <c r="E62" s="75">
        <v>17070</v>
      </c>
      <c r="F62" s="75"/>
      <c r="G62" s="75">
        <v>21000</v>
      </c>
      <c r="H62" s="75"/>
      <c r="I62" s="75">
        <v>23940</v>
      </c>
      <c r="J62" s="75"/>
      <c r="K62" s="75">
        <v>26445</v>
      </c>
      <c r="L62" s="75"/>
      <c r="M62" s="75">
        <v>27930</v>
      </c>
      <c r="N62" s="77"/>
      <c r="O62" s="1"/>
      <c r="P62" s="1"/>
    </row>
    <row r="64" spans="2:7" ht="12">
      <c r="B64" s="19"/>
      <c r="C64" s="19"/>
      <c r="D64" s="47" t="s">
        <v>32</v>
      </c>
      <c r="E64" s="47" t="s">
        <v>33</v>
      </c>
      <c r="F64" s="47" t="s">
        <v>34</v>
      </c>
      <c r="G64" s="47" t="s">
        <v>35</v>
      </c>
    </row>
    <row r="65" spans="2:7" ht="12">
      <c r="B65" s="19" t="s">
        <v>36</v>
      </c>
      <c r="C65" s="19">
        <f>H4</f>
        <v>0</v>
      </c>
      <c r="D65" s="19" t="e">
        <f>HLOOKUP($C65,$C$49:$P$53,2)</f>
        <v>#N/A</v>
      </c>
      <c r="E65" s="48" t="e">
        <f>HLOOKUP($C65,$C$49:$P$53,3)</f>
        <v>#N/A</v>
      </c>
      <c r="F65" s="19" t="e">
        <f>HLOOKUP($C65,$C$49:$P$53,4)</f>
        <v>#N/A</v>
      </c>
      <c r="G65" s="19" t="e">
        <f>HLOOKUP($C66,$C$55:$L$56,2)</f>
        <v>#N/A</v>
      </c>
    </row>
    <row r="66" spans="2:7" ht="12">
      <c r="B66" s="19" t="s">
        <v>26</v>
      </c>
      <c r="C66" s="19">
        <f>H5</f>
        <v>0</v>
      </c>
      <c r="D66" s="19"/>
      <c r="E66" s="19"/>
      <c r="F66" s="19"/>
      <c r="G66" s="19"/>
    </row>
  </sheetData>
  <sheetProtection/>
  <mergeCells count="63">
    <mergeCell ref="H5:I5"/>
    <mergeCell ref="H4:I4"/>
    <mergeCell ref="H7:I7"/>
    <mergeCell ref="H8:I8"/>
    <mergeCell ref="B11:H11"/>
    <mergeCell ref="B20:H20"/>
    <mergeCell ref="B23:H23"/>
    <mergeCell ref="B26:H26"/>
    <mergeCell ref="B14:H14"/>
    <mergeCell ref="B17:H17"/>
    <mergeCell ref="A1:P1"/>
    <mergeCell ref="N10:O10"/>
    <mergeCell ref="N13:O13"/>
    <mergeCell ref="N16:O16"/>
    <mergeCell ref="A2:P2"/>
    <mergeCell ref="B29:H29"/>
    <mergeCell ref="B32:H32"/>
    <mergeCell ref="B35:H35"/>
    <mergeCell ref="B44:H44"/>
    <mergeCell ref="B38:H38"/>
    <mergeCell ref="B41:H41"/>
    <mergeCell ref="B47:H47"/>
    <mergeCell ref="C60:D60"/>
    <mergeCell ref="E60:F60"/>
    <mergeCell ref="G60:H60"/>
    <mergeCell ref="B58:N58"/>
    <mergeCell ref="I60:J60"/>
    <mergeCell ref="K60:L60"/>
    <mergeCell ref="M60:N60"/>
    <mergeCell ref="C59:N59"/>
    <mergeCell ref="G61:H61"/>
    <mergeCell ref="G62:H62"/>
    <mergeCell ref="I61:J61"/>
    <mergeCell ref="I62:J62"/>
    <mergeCell ref="C61:D61"/>
    <mergeCell ref="C62:D62"/>
    <mergeCell ref="E61:F61"/>
    <mergeCell ref="E62:F62"/>
    <mergeCell ref="N19:O19"/>
    <mergeCell ref="N22:O22"/>
    <mergeCell ref="N25:O25"/>
    <mergeCell ref="N28:O28"/>
    <mergeCell ref="K61:L61"/>
    <mergeCell ref="K62:L62"/>
    <mergeCell ref="M61:N61"/>
    <mergeCell ref="M62:N62"/>
    <mergeCell ref="Q40:R40"/>
    <mergeCell ref="N31:O31"/>
    <mergeCell ref="N34:O34"/>
    <mergeCell ref="N43:O43"/>
    <mergeCell ref="Q43:R43"/>
    <mergeCell ref="N37:O37"/>
    <mergeCell ref="N40:O40"/>
    <mergeCell ref="Q46:R46"/>
    <mergeCell ref="N46:O46"/>
    <mergeCell ref="Q10:R10"/>
    <mergeCell ref="Q13:R13"/>
    <mergeCell ref="Q16:R16"/>
    <mergeCell ref="Q19:R19"/>
    <mergeCell ref="Q22:R22"/>
    <mergeCell ref="Q25:R25"/>
    <mergeCell ref="Q28:R28"/>
    <mergeCell ref="Q31:R31"/>
  </mergeCells>
  <printOptions horizontalCentered="1" verticalCentered="1"/>
  <pageMargins left="0.5" right="0.5" top="0.75" bottom="0.75" header="0.5" footer="0.5"/>
  <pageSetup fitToHeight="1" fitToWidth="1" horizontalDpi="600" verticalDpi="600" orientation="portrait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White</dc:creator>
  <cp:keywords/>
  <dc:description/>
  <cp:lastModifiedBy>Li</cp:lastModifiedBy>
  <cp:lastPrinted>2007-03-27T20:00:01Z</cp:lastPrinted>
  <dcterms:created xsi:type="dcterms:W3CDTF">2005-03-10T16:52:40Z</dcterms:created>
  <dcterms:modified xsi:type="dcterms:W3CDTF">2015-08-31T08:32:58Z</dcterms:modified>
  <cp:category/>
  <cp:version/>
  <cp:contentType/>
  <cp:contentStatus/>
</cp:coreProperties>
</file>